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hs.rit.ee/dhs/webdav/ddec102771a90d7b128895fcae126e9e5e48af04/49203152023/dad490ed-53dc-49e7-9ed8-67bc115b816e/"/>
    </mc:Choice>
  </mc:AlternateContent>
  <xr:revisionPtr revIDLastSave="0" documentId="13_ncr:1_{C0E05A6E-27F0-41E6-89EC-E96B6DE33F94}" xr6:coauthVersionLast="47" xr6:coauthVersionMax="47" xr10:uidLastSave="{00000000-0000-0000-0000-000000000000}"/>
  <bookViews>
    <workbookView xWindow="-120" yWindow="-120" windowWidth="29040" windowHeight="17520" xr2:uid="{6B2B7621-D651-4ABA-AA00-AE046CBB18D9}"/>
  </bookViews>
  <sheets>
    <sheet name="Lisa_2" sheetId="1" r:id="rId1"/>
  </sheets>
  <definedNames>
    <definedName name="_xlnm._FilterDatabase" localSheetId="0" hidden="1">Lisa_2!$A$12:$H$37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L26" i="1"/>
  <c r="L27" i="1"/>
  <c r="L28" i="1"/>
  <c r="L29" i="1"/>
  <c r="L30" i="1"/>
  <c r="L33" i="1"/>
  <c r="L34" i="1"/>
  <c r="L9" i="1" s="1"/>
  <c r="L22" i="1"/>
  <c r="L23" i="1"/>
  <c r="L21" i="1"/>
  <c r="I35" i="1"/>
  <c r="I24" i="1"/>
  <c r="I20" i="1"/>
  <c r="I15" i="1"/>
  <c r="J15" i="1"/>
  <c r="K15" i="1"/>
  <c r="I5" i="1"/>
  <c r="I6" i="1" s="1"/>
  <c r="I7" i="1"/>
  <c r="I8" i="1"/>
  <c r="I9" i="1"/>
  <c r="I10" i="1"/>
  <c r="J35" i="1"/>
  <c r="K35" i="1"/>
  <c r="J24" i="1"/>
  <c r="K24" i="1"/>
  <c r="J20" i="1"/>
  <c r="K20" i="1"/>
  <c r="L17" i="1"/>
  <c r="L36" i="1"/>
  <c r="L37" i="1"/>
  <c r="L38" i="1"/>
  <c r="L39" i="1"/>
  <c r="L40" i="1"/>
  <c r="L16" i="1"/>
  <c r="J5" i="1"/>
  <c r="J6" i="1" s="1"/>
  <c r="K5" i="1"/>
  <c r="K6" i="1" s="1"/>
  <c r="J7" i="1"/>
  <c r="K7" i="1"/>
  <c r="J8" i="1"/>
  <c r="K8" i="1"/>
  <c r="J9" i="1"/>
  <c r="K9" i="1"/>
  <c r="J10" i="1"/>
  <c r="K10" i="1"/>
  <c r="H15" i="1"/>
  <c r="H24" i="1"/>
  <c r="H20" i="1"/>
  <c r="H5" i="1"/>
  <c r="H10" i="1"/>
  <c r="H35" i="1"/>
  <c r="K19" i="1" l="1"/>
  <c r="K18" i="1" s="1"/>
  <c r="L24" i="1"/>
  <c r="L8" i="1"/>
  <c r="L7" i="1"/>
  <c r="L5" i="1"/>
  <c r="L6" i="1" s="1"/>
  <c r="I11" i="1"/>
  <c r="I19" i="1"/>
  <c r="I18" i="1" s="1"/>
  <c r="L15" i="1"/>
  <c r="L35" i="1"/>
  <c r="L20" i="1"/>
  <c r="J19" i="1"/>
  <c r="J18" i="1" s="1"/>
  <c r="L10" i="1"/>
  <c r="J11" i="1"/>
  <c r="K11" i="1"/>
  <c r="H6" i="1"/>
  <c r="H9" i="1"/>
  <c r="H8" i="1"/>
  <c r="H7" i="1"/>
  <c r="L11" i="1" l="1"/>
  <c r="L19" i="1"/>
  <c r="L18" i="1" s="1"/>
  <c r="H11" i="1"/>
  <c r="H19" i="1"/>
  <c r="H18" i="1" s="1"/>
</calcChain>
</file>

<file path=xl/sharedStrings.xml><?xml version="1.0" encoding="utf-8"?>
<sst xmlns="http://schemas.openxmlformats.org/spreadsheetml/2006/main" count="106" uniqueCount="58">
  <si>
    <t>Riigi Info- ja Kommunikatsioonitehnoloogia Keskus</t>
  </si>
  <si>
    <t>Tulud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</si>
  <si>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</si>
  <si>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</si>
  <si>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</si>
  <si>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</si>
  <si>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</si>
  <si>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</si>
  <si>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</si>
  <si>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</si>
  <si>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</si>
  <si>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</si>
  <si>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</si>
  <si>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Stsenaarium asutuse kulumudelis</t>
  </si>
  <si>
    <t/>
  </si>
  <si>
    <t>Periood asutuse kulumudelis</t>
  </si>
  <si>
    <t>TULUD KOKKU</t>
  </si>
  <si>
    <t>XX010000</t>
  </si>
  <si>
    <t>Programmide ülene</t>
  </si>
  <si>
    <t>40</t>
  </si>
  <si>
    <t>TULEMUSVALDKOND  INFOÜHISKOND</t>
  </si>
  <si>
    <t>PROGRAMM  DIGIÜHISKOND</t>
  </si>
  <si>
    <t>INVESTEERINGUD KOKKU</t>
  </si>
  <si>
    <t>IYDA0000</t>
  </si>
  <si>
    <t>Investeeringud digiühiskonda</t>
  </si>
  <si>
    <t>20</t>
  </si>
  <si>
    <t>IN002000</t>
  </si>
  <si>
    <t>IT investeeringud</t>
  </si>
  <si>
    <t>KULUD  KOKKU</t>
  </si>
  <si>
    <t>IYDA0102</t>
  </si>
  <si>
    <t>Digiriigi alusbaasi kindlustamine</t>
  </si>
  <si>
    <t>SE000028</t>
  </si>
  <si>
    <t>Vahendid RKASile</t>
  </si>
  <si>
    <t>KÄIBEMAKS  KOKKU</t>
  </si>
  <si>
    <t>10</t>
  </si>
  <si>
    <t>Saadud välistoetused</t>
  </si>
  <si>
    <t>Tulud kokku</t>
  </si>
  <si>
    <t>Tulud majandustegevusest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</si>
  <si>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</si>
  <si>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 xml:space="preserve">MKMi 25.01.2024 kk-ga nr 10 kinnitatud eelarve </t>
  </si>
  <si>
    <t>MKMi 10.06.2024 kk nr 41</t>
  </si>
  <si>
    <t>EELARVE_ ULE</t>
  </si>
  <si>
    <t>LISA-EELARVE</t>
  </si>
  <si>
    <t>2024_05</t>
  </si>
  <si>
    <t>2024_03</t>
  </si>
  <si>
    <t>SR07A185</t>
  </si>
  <si>
    <t>IKT jaotamata vahendid</t>
  </si>
  <si>
    <t>SR070075</t>
  </si>
  <si>
    <t>Riigimajade IKT seadmed 2023</t>
  </si>
  <si>
    <t>SR070148</t>
  </si>
  <si>
    <t>IT vajaku kompenseerimine 5</t>
  </si>
  <si>
    <t>MKMi 25.01.2024 kk nr 11</t>
  </si>
  <si>
    <t>2024_01</t>
  </si>
  <si>
    <t>2024. aasta lisaeelarve seadus 19.06.2024</t>
  </si>
  <si>
    <t>Eelarve konto</t>
  </si>
  <si>
    <t xml:space="preserve"> Eelarve jaotus 2024</t>
  </si>
  <si>
    <t>Riigi Info- ja Kommunikatsioonitehnoloogia Keskuse direktori käskkkirja „Riigi Info- ja Kommunikatsioonitehnoloogia Keskus 2024. aasta detailse eelarve  muutmise  juurde</t>
  </si>
  <si>
    <t>Lisa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</si>
</sst>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8"/>
      <name val="Calibri"/>
      <family val="2"/>
      <scheme val="minor"/>
    </font>
    <font>
      <i/>
      <sz val="9"/>
      <color theme="1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i/>
      <sz val="9"/>
      <color indexed="8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11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Calibri"/>
      <family val="2"/>
      <charset val="186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2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1" applyFont="1"/>
    <xf numFmtId="49" fontId="7" fillId="0" borderId="0" xfId="1" applyNumberFormat="1" applyFont="1" applyAlignment="1">
      <alignment horizontal="right" wrapText="1"/>
    </xf>
    <xf numFmtId="3" fontId="3" fillId="0" borderId="1" xfId="0" applyNumberFormat="1" applyFont="1" applyBorder="1" applyAlignment="1">
      <alignment vertical="center"/>
    </xf>
    <xf numFmtId="0" fontId="4" fillId="0" borderId="0" xfId="0" applyFont="1"/>
    <xf numFmtId="3" fontId="8" fillId="0" borderId="0" xfId="1" applyNumberFormat="1" applyFont="1" applyAlignment="1" applyProtection="1">
      <alignment horizontal="right"/>
      <protection hidden="1"/>
    </xf>
    <xf numFmtId="49" fontId="7" fillId="0" borderId="0" xfId="1" applyNumberFormat="1" applyFont="1" applyAlignment="1">
      <alignment horizontal="right"/>
    </xf>
    <xf numFmtId="3" fontId="7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horizontal="right" wrapText="1"/>
    </xf>
    <xf numFmtId="3" fontId="10" fillId="0" borderId="0" xfId="1" applyNumberFormat="1" applyFont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1" xfId="0" applyBorder="1"/>
    <xf numFmtId="0" fontId="12" fillId="0" borderId="1" xfId="2" applyFont="1" applyBorder="1" applyAlignment="1">
      <alignment vertical="center" wrapText="1"/>
    </xf>
    <xf numFmtId="0" fontId="12" fillId="0" borderId="1" xfId="2" applyFont="1" applyBorder="1" applyAlignment="1">
      <alignment horizontal="right" vertical="center" wrapText="1"/>
    </xf>
    <xf numFmtId="3" fontId="13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17" fillId="0" borderId="0" xfId="0" applyFont="1"/>
    <xf numFmtId="0" fontId="3" fillId="0" borderId="0" xfId="0" applyFont="1" applyAlignment="1">
      <alignment vertical="top" wrapText="1"/>
    </xf>
    <xf numFmtId="49" fontId="19" fillId="0" borderId="0" xfId="1" applyNumberFormat="1" applyFont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9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vertical="center"/>
    </xf>
    <xf numFmtId="4" fontId="6" fillId="3" borderId="1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3" fontId="12" fillId="0" borderId="1" xfId="2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3" fontId="21" fillId="0" borderId="1" xfId="0" applyNumberFormat="1" applyFont="1" applyBorder="1" applyAlignment="1">
      <alignment vertical="center"/>
    </xf>
    <xf numFmtId="3" fontId="23" fillId="0" borderId="1" xfId="0" applyNumberFormat="1" applyFont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wrapText="1"/>
    </xf>
    <xf numFmtId="0" fontId="27" fillId="0" borderId="0" xfId="0" applyFont="1"/>
    <xf numFmtId="0" fontId="28" fillId="0" borderId="0" xfId="0" applyFont="1"/>
    <xf numFmtId="3" fontId="3" fillId="0" borderId="1" xfId="0" applyNumberFormat="1" applyFont="1" applyBorder="1"/>
    <xf numFmtId="0" fontId="6" fillId="0" borderId="0" xfId="0" applyFont="1" applyAlignment="1">
      <alignment horizontal="right"/>
    </xf>
    <xf numFmtId="0" fontId="28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5" fillId="3" borderId="1" xfId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</cellXfs>
  <cellStyles count="5">
    <cellStyle name="Normaallaad" xfId="0" builtinId="0"/>
    <cellStyle name="Normaallaad 2" xfId="1" xr:uid="{B35D4B3C-4E10-4461-B78D-806DFA58CCF1}"/>
    <cellStyle name="Normaallaad 4" xfId="2" xr:uid="{2D2E689D-7874-443D-A406-5CC41556F961}"/>
    <cellStyle name="Normaallaad 4 2" xfId="4" xr:uid="{A47D559E-E46E-4B5F-A8F7-1C28B44CE43F}"/>
    <cellStyle name="Normaallaad 4 3" xfId="3" xr:uid="{1969591C-6787-45E7-9D8E-083231550F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4D9D-6C78-418B-907F-2A58BE272641}">
  <sheetPr>
    <pageSetUpPr fitToPage="1"/>
  </sheetPr>
  <dimension ref="A1:O44"/>
  <sheetViews>
    <sheetView tabSelected="1" zoomScale="90" zoomScaleNormal="90" workbookViewId="0">
      <selection activeCell="L1" sqref="L1"/>
    </sheetView>
  </sheetViews>
  <sheetFormatPr defaultRowHeight="15" x14ac:dyDescent="0.25"/>
  <cols>
    <col min="1" max="1" width="10.5703125" customWidth="1"/>
    <col min="2" max="2" width="25.5703125" customWidth="1"/>
    <col min="3" max="3" width="7.42578125" style="1" customWidth="1"/>
    <col min="4" max="5" width="9.42578125" customWidth="1"/>
    <col min="6" max="6" width="26" customWidth="1"/>
    <col min="7" max="7" width="28.140625" customWidth="1"/>
    <col min="8" max="8" width="12.140625" customWidth="1"/>
    <col min="9" max="9" width="11" customWidth="1"/>
    <col min="10" max="10" width="10.42578125" customWidth="1"/>
    <col min="11" max="11" width="10.140625" customWidth="1"/>
    <col min="12" max="12" width="11.28515625" customWidth="1"/>
    <col min="13" max="13" width="13.7109375" customWidth="1"/>
  </cols>
  <sheetData>
    <row r="1" spans="1:15" x14ac:dyDescent="0.25">
      <c r="D1" s="2"/>
      <c r="E1" s="2"/>
      <c r="F1" s="51"/>
      <c r="G1" s="52"/>
      <c r="H1" s="52"/>
      <c r="I1" s="52"/>
      <c r="J1" s="52"/>
      <c r="K1" s="52"/>
      <c r="L1" s="57" t="s">
        <v>57</v>
      </c>
      <c r="M1" s="55"/>
    </row>
    <row r="2" spans="1:15" ht="14.45" customHeight="1" x14ac:dyDescent="0.25">
      <c r="D2" s="3"/>
      <c r="E2" s="3"/>
      <c r="G2" s="64" t="s">
        <v>56</v>
      </c>
      <c r="H2" s="65"/>
      <c r="I2" s="65"/>
      <c r="J2" s="65"/>
      <c r="K2" s="65"/>
      <c r="L2" s="65"/>
      <c r="M2" s="58"/>
      <c r="N2" s="58"/>
      <c r="O2" s="3"/>
    </row>
    <row r="3" spans="1:15" x14ac:dyDescent="0.25">
      <c r="C3" s="3"/>
      <c r="D3" s="3"/>
      <c r="E3" s="3"/>
      <c r="F3" s="53"/>
      <c r="G3" s="65"/>
      <c r="H3" s="65"/>
      <c r="I3" s="65"/>
      <c r="J3" s="65"/>
      <c r="K3" s="65"/>
      <c r="L3" s="65"/>
      <c r="M3" s="55"/>
    </row>
    <row r="4" spans="1:15" x14ac:dyDescent="0.25">
      <c r="A4" s="4" t="s">
        <v>0</v>
      </c>
      <c r="M4" s="55"/>
    </row>
    <row r="5" spans="1:15" x14ac:dyDescent="0.25">
      <c r="A5" s="4"/>
      <c r="G5" s="5" t="s">
        <v>1</v>
      </c>
      <c r="H5" s="8">
        <f>+SUBTOTAL(9, H16:H17)</f>
        <v>16727116</v>
      </c>
      <c r="I5" s="8">
        <f>+SUBTOTAL(9, I16:I17)</f>
        <v>0</v>
      </c>
      <c r="J5" s="8">
        <f t="shared" ref="J5:L5" si="0">+SUBTOTAL(9, J16:J17)</f>
        <v>0</v>
      </c>
      <c r="K5" s="8">
        <f t="shared" si="0"/>
        <v>0</v>
      </c>
      <c r="L5" s="8">
        <f t="shared" si="0"/>
        <v>16727116</v>
      </c>
      <c r="M5" s="55"/>
    </row>
    <row r="6" spans="1:15" x14ac:dyDescent="0.25">
      <c r="A6" s="4"/>
      <c r="G6" s="26" t="s">
        <v>36</v>
      </c>
      <c r="H6" s="30">
        <f>SUM(H5)</f>
        <v>16727116</v>
      </c>
      <c r="I6" s="30">
        <f>SUM(I5)</f>
        <v>0</v>
      </c>
      <c r="J6" s="30">
        <f t="shared" ref="J6:L6" si="1">SUM(J5)</f>
        <v>0</v>
      </c>
      <c r="K6" s="30">
        <f t="shared" si="1"/>
        <v>0</v>
      </c>
      <c r="L6" s="30">
        <f t="shared" si="1"/>
        <v>16727116</v>
      </c>
      <c r="M6" s="55"/>
    </row>
    <row r="7" spans="1:15" x14ac:dyDescent="0.25">
      <c r="A7" s="7"/>
      <c r="G7" s="5" t="s">
        <v>2</v>
      </c>
      <c r="H7" s="8">
        <f>SUMIF($G$21:$G$34,"Investeeringud*",H$21:H$34)</f>
        <v>-12644768</v>
      </c>
      <c r="I7" s="8">
        <f>SUMIF($G$21:$G$34,"Investeeringud*",I$21:I$34)</f>
        <v>-500000</v>
      </c>
      <c r="J7" s="8">
        <f>SUMIF($G$21:$G$34,"Investeeringud*",J$21:J$34)</f>
        <v>-11154.398990000082</v>
      </c>
      <c r="K7" s="8">
        <f>SUMIF($G$21:$G$34,"Investeeringud*",K$21:K$34)</f>
        <v>3644078.5000999998</v>
      </c>
      <c r="L7" s="8">
        <f>SUMIF($G$21:$G$34,"Investeeringud*",L$21:L$34)</f>
        <v>-9511843.8988899998</v>
      </c>
      <c r="M7" s="55"/>
    </row>
    <row r="8" spans="1:15" x14ac:dyDescent="0.25">
      <c r="A8" s="7"/>
      <c r="G8" s="9" t="s">
        <v>3</v>
      </c>
      <c r="H8" s="8">
        <f>SUMIF($G$21:$G$34,"Kulud*",H$21:H$34)</f>
        <v>-36284601</v>
      </c>
      <c r="I8" s="8">
        <f>SUMIF($G$21:$G$34,"Kulud*",I$21:I$34)</f>
        <v>-3105454</v>
      </c>
      <c r="J8" s="8">
        <f>SUMIF($G$21:$G$34,"Kulud*",J$21:J$34)</f>
        <v>-800732.43049000041</v>
      </c>
      <c r="K8" s="8">
        <f>SUMIF($G$21:$G$34,"Kulud*",K$21:K$34)</f>
        <v>339127.64009999996</v>
      </c>
      <c r="L8" s="8">
        <f>SUMIF($G$21:$G$34,"Kulud*",L$21:L$34)</f>
        <v>-39851659.79039</v>
      </c>
      <c r="M8" s="55"/>
    </row>
    <row r="9" spans="1:15" x14ac:dyDescent="0.25">
      <c r="A9" s="7"/>
      <c r="G9" s="10" t="s">
        <v>4</v>
      </c>
      <c r="H9" s="8">
        <f>SUMIF($G$21:$G$34,"Põhivara kulum*",H$21:H$34)</f>
        <v>-3689830</v>
      </c>
      <c r="I9" s="8">
        <f>SUMIF($G$21:$G$34,"Põhivara kulum*",I$21:I$34)</f>
        <v>0</v>
      </c>
      <c r="J9" s="8">
        <f>SUMIF($G$21:$G$34,"Põhivara kulum*",J$21:J$34)</f>
        <v>0</v>
      </c>
      <c r="K9" s="8">
        <f>SUMIF($G$21:$G$34,"Põhivara kulum*",K$21:K$34)</f>
        <v>0</v>
      </c>
      <c r="L9" s="8">
        <f>SUMIF($G$21:$G$34,"Põhivara kulum*",L$21:L$34)</f>
        <v>-3689830</v>
      </c>
      <c r="M9" s="55"/>
    </row>
    <row r="10" spans="1:15" x14ac:dyDescent="0.25">
      <c r="A10" s="7"/>
      <c r="G10" s="10" t="s">
        <v>5</v>
      </c>
      <c r="H10" s="8">
        <f>+SUBTOTAL(9, H36:H40)</f>
        <v>-7766580.4099999983</v>
      </c>
      <c r="I10" s="8">
        <f>+SUBTOTAL(9, I36:I40)</f>
        <v>0</v>
      </c>
      <c r="J10" s="8">
        <f t="shared" ref="J10:L10" si="2">+SUBTOTAL(9, J36:J40)</f>
        <v>0</v>
      </c>
      <c r="K10" s="8">
        <f t="shared" si="2"/>
        <v>876305.35019999999</v>
      </c>
      <c r="L10" s="8">
        <f t="shared" si="2"/>
        <v>-6890275.059799999</v>
      </c>
      <c r="M10" s="55"/>
    </row>
    <row r="11" spans="1:15" x14ac:dyDescent="0.25">
      <c r="A11" s="7"/>
      <c r="G11" s="11" t="s">
        <v>6</v>
      </c>
      <c r="H11" s="12">
        <f>SUM(H7:H10)</f>
        <v>-60385779.409999996</v>
      </c>
      <c r="I11" s="12">
        <f>SUM(I7:I10)</f>
        <v>-3605454</v>
      </c>
      <c r="J11" s="12">
        <f t="shared" ref="J11:L11" si="3">SUM(J7:J10)</f>
        <v>-811886.82948000054</v>
      </c>
      <c r="K11" s="12">
        <f t="shared" si="3"/>
        <v>4859511.4903999995</v>
      </c>
      <c r="L11" s="12">
        <f t="shared" si="3"/>
        <v>-59943608.749080002</v>
      </c>
      <c r="M11" s="55"/>
    </row>
    <row r="12" spans="1:15" ht="66.95" customHeight="1" x14ac:dyDescent="0.25">
      <c r="A12" s="13" t="s">
        <v>7</v>
      </c>
      <c r="B12" s="13" t="s">
        <v>8</v>
      </c>
      <c r="C12" s="14" t="s">
        <v>9</v>
      </c>
      <c r="D12" s="13" t="s">
        <v>10</v>
      </c>
      <c r="E12" s="13" t="s">
        <v>54</v>
      </c>
      <c r="F12" s="13" t="s">
        <v>11</v>
      </c>
      <c r="G12" s="13" t="s">
        <v>12</v>
      </c>
      <c r="H12" s="32" t="s">
        <v>39</v>
      </c>
      <c r="I12" s="32" t="s">
        <v>51</v>
      </c>
      <c r="J12" s="32" t="s">
        <v>40</v>
      </c>
      <c r="K12" s="33" t="s">
        <v>53</v>
      </c>
      <c r="L12" s="32" t="s">
        <v>55</v>
      </c>
      <c r="M12" s="55"/>
    </row>
    <row r="13" spans="1:15" ht="29.45" customHeight="1" x14ac:dyDescent="0.25">
      <c r="A13" s="15"/>
      <c r="B13" s="15"/>
      <c r="C13" s="16"/>
      <c r="D13" s="17"/>
      <c r="E13" s="46"/>
      <c r="F13" s="18"/>
      <c r="G13" s="19" t="s">
        <v>13</v>
      </c>
      <c r="H13" s="20"/>
      <c r="I13" s="36" t="s">
        <v>41</v>
      </c>
      <c r="J13" s="20" t="s">
        <v>41</v>
      </c>
      <c r="K13" s="34" t="s">
        <v>42</v>
      </c>
      <c r="L13" s="17"/>
      <c r="M13" s="55"/>
    </row>
    <row r="14" spans="1:15" ht="15" customHeight="1" x14ac:dyDescent="0.25">
      <c r="A14" s="17" t="s">
        <v>14</v>
      </c>
      <c r="B14" s="17" t="s">
        <v>14</v>
      </c>
      <c r="C14" s="21" t="s">
        <v>14</v>
      </c>
      <c r="D14" s="17"/>
      <c r="E14" s="46"/>
      <c r="F14" s="18"/>
      <c r="G14" s="19" t="s">
        <v>15</v>
      </c>
      <c r="H14" s="22"/>
      <c r="I14" s="35" t="s">
        <v>52</v>
      </c>
      <c r="J14" s="35" t="s">
        <v>43</v>
      </c>
      <c r="K14" s="35" t="s">
        <v>44</v>
      </c>
      <c r="L14" s="17"/>
      <c r="M14" s="55"/>
    </row>
    <row r="15" spans="1:15" x14ac:dyDescent="0.25">
      <c r="A15" s="61" t="s">
        <v>16</v>
      </c>
      <c r="B15" s="62"/>
      <c r="C15" s="37"/>
      <c r="D15" s="38"/>
      <c r="E15" s="42"/>
      <c r="F15" s="38"/>
      <c r="G15" s="38"/>
      <c r="H15" s="39">
        <f>+SUBTOTAL(9,H16:H17)</f>
        <v>16727116</v>
      </c>
      <c r="I15" s="39">
        <f t="shared" ref="I15:K15" si="4">+SUBTOTAL(9,I16:I17)</f>
        <v>0</v>
      </c>
      <c r="J15" s="39">
        <f t="shared" si="4"/>
        <v>0</v>
      </c>
      <c r="K15" s="39">
        <f t="shared" si="4"/>
        <v>0</v>
      </c>
      <c r="L15" s="39">
        <f t="shared" ref="L15" si="5">+SUBTOTAL(9,L16:L17)</f>
        <v>16727116</v>
      </c>
      <c r="M15" s="55"/>
    </row>
    <row r="16" spans="1:15" x14ac:dyDescent="0.25">
      <c r="A16" s="23" t="s">
        <v>17</v>
      </c>
      <c r="B16" s="23" t="s">
        <v>18</v>
      </c>
      <c r="C16" s="40" t="s">
        <v>19</v>
      </c>
      <c r="D16" s="23"/>
      <c r="E16" s="40">
        <v>359</v>
      </c>
      <c r="F16" s="23"/>
      <c r="G16" s="23" t="s">
        <v>35</v>
      </c>
      <c r="H16" s="6">
        <v>13727116</v>
      </c>
      <c r="I16" s="6"/>
      <c r="J16" s="6"/>
      <c r="K16" s="6"/>
      <c r="L16" s="6">
        <f>+H16+J16+K16</f>
        <v>13727116</v>
      </c>
      <c r="M16" s="55"/>
    </row>
    <row r="17" spans="1:13" x14ac:dyDescent="0.25">
      <c r="A17" s="41"/>
      <c r="B17" s="41"/>
      <c r="C17" s="40">
        <v>44</v>
      </c>
      <c r="D17" s="41"/>
      <c r="E17" s="40">
        <v>322</v>
      </c>
      <c r="F17" s="41"/>
      <c r="G17" s="23" t="s">
        <v>37</v>
      </c>
      <c r="H17" s="6">
        <v>3000000</v>
      </c>
      <c r="I17" s="6"/>
      <c r="J17" s="6"/>
      <c r="K17" s="6"/>
      <c r="L17" s="6">
        <f t="shared" ref="L17:L40" si="6">+H17+J17+K17</f>
        <v>3000000</v>
      </c>
      <c r="M17" s="55"/>
    </row>
    <row r="18" spans="1:13" x14ac:dyDescent="0.25">
      <c r="A18" s="61" t="s">
        <v>20</v>
      </c>
      <c r="B18" s="62"/>
      <c r="C18" s="37"/>
      <c r="D18" s="38"/>
      <c r="E18" s="42"/>
      <c r="F18" s="38"/>
      <c r="G18" s="38"/>
      <c r="H18" s="39">
        <f>+SUBTOTAL(9, H19:H34)</f>
        <v>-52619199</v>
      </c>
      <c r="I18" s="39">
        <f>+SUBTOTAL(9, I19:I34)</f>
        <v>-3605454</v>
      </c>
      <c r="J18" s="39">
        <f>+SUBTOTAL(9, J19:J34)</f>
        <v>-811886.82948000054</v>
      </c>
      <c r="K18" s="39">
        <f>+SUBTOTAL(9, K19:K34)</f>
        <v>3983206.1401999998</v>
      </c>
      <c r="L18" s="39">
        <f>+SUBTOTAL(9, L19:L34)</f>
        <v>-53053333.689280003</v>
      </c>
    </row>
    <row r="19" spans="1:13" x14ac:dyDescent="0.25">
      <c r="A19" s="61" t="s">
        <v>21</v>
      </c>
      <c r="B19" s="62"/>
      <c r="C19" s="42"/>
      <c r="D19" s="38"/>
      <c r="E19" s="42"/>
      <c r="F19" s="38"/>
      <c r="G19" s="38"/>
      <c r="H19" s="39">
        <f>+SUBTOTAL(9, H20:H34)</f>
        <v>-52619199</v>
      </c>
      <c r="I19" s="39">
        <f>+SUBTOTAL(9, I20:I34)</f>
        <v>-3605454</v>
      </c>
      <c r="J19" s="39">
        <f>+SUBTOTAL(9, J20:J34)</f>
        <v>-811886.82948000054</v>
      </c>
      <c r="K19" s="39">
        <f>+SUBTOTAL(9, K20:K34)</f>
        <v>3983206.1401999998</v>
      </c>
      <c r="L19" s="39">
        <f>+SUBTOTAL(9, L20:L34)</f>
        <v>-53053333.689280003</v>
      </c>
    </row>
    <row r="20" spans="1:13" x14ac:dyDescent="0.25">
      <c r="A20" s="63" t="s">
        <v>22</v>
      </c>
      <c r="B20" s="63"/>
      <c r="C20" s="42"/>
      <c r="D20" s="38"/>
      <c r="E20" s="42"/>
      <c r="F20" s="38"/>
      <c r="G20" s="38"/>
      <c r="H20" s="39">
        <f>+SUBTOTAL(9, H21:H23)</f>
        <v>-12644768</v>
      </c>
      <c r="I20" s="39">
        <f>+SUBTOTAL(9, I21:I23)</f>
        <v>-500000</v>
      </c>
      <c r="J20" s="39">
        <f t="shared" ref="J20:L20" si="7">+SUBTOTAL(9, J21:J23)</f>
        <v>-11154.398990000082</v>
      </c>
      <c r="K20" s="39">
        <f t="shared" si="7"/>
        <v>3644078.5000999998</v>
      </c>
      <c r="L20" s="39">
        <f t="shared" si="7"/>
        <v>-9511843.8988899998</v>
      </c>
    </row>
    <row r="21" spans="1:13" x14ac:dyDescent="0.25">
      <c r="A21" s="23" t="s">
        <v>23</v>
      </c>
      <c r="B21" s="23" t="s">
        <v>24</v>
      </c>
      <c r="C21" s="40" t="s">
        <v>25</v>
      </c>
      <c r="D21" s="23" t="s">
        <v>26</v>
      </c>
      <c r="E21" s="40">
        <v>15</v>
      </c>
      <c r="F21" s="23" t="s">
        <v>27</v>
      </c>
      <c r="G21" s="23" t="s">
        <v>2</v>
      </c>
      <c r="H21" s="6">
        <v>-7249823</v>
      </c>
      <c r="I21" s="6"/>
      <c r="J21" s="6">
        <v>-11154.398990000082</v>
      </c>
      <c r="K21" s="6">
        <v>3644078.5000999998</v>
      </c>
      <c r="L21" s="6">
        <f>+H21+J21+K21+I21</f>
        <v>-3616898.8988899998</v>
      </c>
    </row>
    <row r="22" spans="1:13" x14ac:dyDescent="0.25">
      <c r="A22" s="23"/>
      <c r="B22" s="23"/>
      <c r="C22" s="40" t="s">
        <v>25</v>
      </c>
      <c r="D22" s="23" t="s">
        <v>45</v>
      </c>
      <c r="E22" s="47">
        <v>15</v>
      </c>
      <c r="F22" s="43" t="s">
        <v>46</v>
      </c>
      <c r="G22" s="23" t="s">
        <v>2</v>
      </c>
      <c r="H22" s="6">
        <v>0</v>
      </c>
      <c r="I22" s="6">
        <v>-500000</v>
      </c>
      <c r="J22" s="31"/>
      <c r="K22" s="6"/>
      <c r="L22" s="6">
        <f t="shared" ref="L22:L23" si="8">+H22+J22+K22+I22</f>
        <v>-500000</v>
      </c>
    </row>
    <row r="23" spans="1:13" x14ac:dyDescent="0.25">
      <c r="A23" s="23"/>
      <c r="B23" s="23"/>
      <c r="C23" s="40" t="s">
        <v>19</v>
      </c>
      <c r="D23" s="23" t="s">
        <v>26</v>
      </c>
      <c r="E23" s="40">
        <v>15</v>
      </c>
      <c r="F23" s="23" t="s">
        <v>27</v>
      </c>
      <c r="G23" s="23" t="s">
        <v>2</v>
      </c>
      <c r="H23" s="6">
        <v>-5394945</v>
      </c>
      <c r="I23" s="6"/>
      <c r="J23" s="6"/>
      <c r="K23" s="6"/>
      <c r="L23" s="6">
        <f t="shared" si="8"/>
        <v>-5394945</v>
      </c>
    </row>
    <row r="24" spans="1:13" x14ac:dyDescent="0.25">
      <c r="A24" s="63" t="s">
        <v>28</v>
      </c>
      <c r="B24" s="63"/>
      <c r="C24" s="42"/>
      <c r="D24" s="38"/>
      <c r="E24" s="42"/>
      <c r="F24" s="38"/>
      <c r="G24" s="38"/>
      <c r="H24" s="39">
        <f>+SUBTOTAL(9, H25:H34)</f>
        <v>-39974431</v>
      </c>
      <c r="I24" s="39">
        <f>+SUBTOTAL(9, I25:I34)</f>
        <v>-3105454</v>
      </c>
      <c r="J24" s="39">
        <f>+SUBTOTAL(9, J26:J34)</f>
        <v>-800732.43049000041</v>
      </c>
      <c r="K24" s="39">
        <f>+SUBTOTAL(9, K26:K34)</f>
        <v>339127.64009999996</v>
      </c>
      <c r="L24" s="39">
        <f>+SUBTOTAL(9, L25:L33)</f>
        <v>-39851659.79039</v>
      </c>
    </row>
    <row r="25" spans="1:13" x14ac:dyDescent="0.25">
      <c r="A25" s="23" t="s">
        <v>29</v>
      </c>
      <c r="B25" s="23" t="s">
        <v>30</v>
      </c>
      <c r="C25" s="40" t="s">
        <v>25</v>
      </c>
      <c r="D25" s="23" t="s">
        <v>14</v>
      </c>
      <c r="E25" s="40">
        <v>50</v>
      </c>
      <c r="F25" s="23" t="s">
        <v>14</v>
      </c>
      <c r="G25" s="23" t="s">
        <v>3</v>
      </c>
      <c r="H25" s="56">
        <v>-8331080</v>
      </c>
      <c r="I25" s="6"/>
      <c r="J25" s="17"/>
      <c r="K25" s="17"/>
      <c r="L25" s="6">
        <f t="shared" ref="L25:L34" si="9">+H25+J25+K25+I25</f>
        <v>-8331080</v>
      </c>
      <c r="M25" s="54"/>
    </row>
    <row r="26" spans="1:13" x14ac:dyDescent="0.25">
      <c r="A26" s="23"/>
      <c r="B26" s="23"/>
      <c r="C26" s="40" t="s">
        <v>25</v>
      </c>
      <c r="D26" s="23" t="s">
        <v>14</v>
      </c>
      <c r="E26" s="40">
        <v>55</v>
      </c>
      <c r="F26" s="23" t="s">
        <v>14</v>
      </c>
      <c r="G26" s="23" t="s">
        <v>3</v>
      </c>
      <c r="H26" s="56">
        <v>-15329388</v>
      </c>
      <c r="I26" s="6"/>
      <c r="J26" s="6">
        <v>-898414.39168999996</v>
      </c>
      <c r="K26" s="6">
        <v>339127.64009999996</v>
      </c>
      <c r="L26" s="6">
        <f t="shared" si="9"/>
        <v>-15888674.75159</v>
      </c>
      <c r="M26" s="54"/>
    </row>
    <row r="27" spans="1:13" x14ac:dyDescent="0.25">
      <c r="A27" s="23"/>
      <c r="B27" s="23"/>
      <c r="C27" s="40" t="s">
        <v>25</v>
      </c>
      <c r="D27" s="23" t="s">
        <v>31</v>
      </c>
      <c r="E27" s="40">
        <v>55</v>
      </c>
      <c r="F27" s="23" t="s">
        <v>32</v>
      </c>
      <c r="G27" s="23" t="s">
        <v>3</v>
      </c>
      <c r="H27" s="6">
        <v>-670474</v>
      </c>
      <c r="I27" s="6"/>
      <c r="J27" s="6"/>
      <c r="K27" s="6"/>
      <c r="L27" s="6">
        <f t="shared" si="9"/>
        <v>-670474</v>
      </c>
    </row>
    <row r="28" spans="1:13" x14ac:dyDescent="0.25">
      <c r="A28" s="23"/>
      <c r="B28" s="23"/>
      <c r="C28" s="40" t="s">
        <v>25</v>
      </c>
      <c r="D28" s="23" t="s">
        <v>47</v>
      </c>
      <c r="E28" s="40">
        <v>55</v>
      </c>
      <c r="F28" s="23" t="s">
        <v>48</v>
      </c>
      <c r="G28" s="23" t="s">
        <v>3</v>
      </c>
      <c r="H28" s="6">
        <v>0</v>
      </c>
      <c r="I28" s="6">
        <v>-619390.99999999977</v>
      </c>
      <c r="J28" s="6">
        <v>87082.260399999795</v>
      </c>
      <c r="K28" s="6"/>
      <c r="L28" s="6">
        <f t="shared" si="9"/>
        <v>-532308.73959999997</v>
      </c>
    </row>
    <row r="29" spans="1:13" x14ac:dyDescent="0.25">
      <c r="A29" s="23"/>
      <c r="B29" s="23"/>
      <c r="C29" s="40" t="s">
        <v>25</v>
      </c>
      <c r="D29" s="23" t="s">
        <v>49</v>
      </c>
      <c r="E29" s="40">
        <v>55</v>
      </c>
      <c r="F29" s="23" t="s">
        <v>50</v>
      </c>
      <c r="G29" s="23" t="s">
        <v>3</v>
      </c>
      <c r="H29" s="6">
        <v>0</v>
      </c>
      <c r="I29" s="6">
        <v>-336063</v>
      </c>
      <c r="J29" s="6">
        <v>10599.700799999817</v>
      </c>
      <c r="K29" s="6"/>
      <c r="L29" s="6">
        <f t="shared" si="9"/>
        <v>-325463.29920000018</v>
      </c>
    </row>
    <row r="30" spans="1:13" x14ac:dyDescent="0.25">
      <c r="A30" s="23"/>
      <c r="B30" s="23"/>
      <c r="C30" s="40" t="s">
        <v>25</v>
      </c>
      <c r="D30" s="23" t="s">
        <v>45</v>
      </c>
      <c r="E30" s="40">
        <v>55</v>
      </c>
      <c r="F30" s="23" t="s">
        <v>46</v>
      </c>
      <c r="G30" s="23" t="s">
        <v>3</v>
      </c>
      <c r="H30" s="6">
        <v>0</v>
      </c>
      <c r="I30" s="6">
        <v>-2150000.0000000005</v>
      </c>
      <c r="J30" s="41"/>
      <c r="K30" s="6"/>
      <c r="L30" s="6">
        <f t="shared" si="9"/>
        <v>-2150000.0000000005</v>
      </c>
      <c r="M30" s="50"/>
    </row>
    <row r="31" spans="1:13" x14ac:dyDescent="0.25">
      <c r="A31" s="23"/>
      <c r="B31" s="23"/>
      <c r="C31" s="40" t="s">
        <v>19</v>
      </c>
      <c r="D31" s="23"/>
      <c r="E31" s="40">
        <v>50</v>
      </c>
      <c r="F31" s="23"/>
      <c r="G31" s="23" t="s">
        <v>3</v>
      </c>
      <c r="H31" s="6"/>
      <c r="I31" s="6"/>
      <c r="J31" s="31"/>
      <c r="K31" s="6"/>
      <c r="L31" s="48">
        <v>-3178555</v>
      </c>
    </row>
    <row r="32" spans="1:13" x14ac:dyDescent="0.25">
      <c r="A32" s="23"/>
      <c r="B32" s="23"/>
      <c r="C32" s="40" t="s">
        <v>19</v>
      </c>
      <c r="D32" s="23"/>
      <c r="E32" s="40">
        <v>55</v>
      </c>
      <c r="F32" s="23"/>
      <c r="G32" s="23" t="s">
        <v>3</v>
      </c>
      <c r="H32" s="6">
        <v>-8953659</v>
      </c>
      <c r="I32" s="6"/>
      <c r="J32" s="6"/>
      <c r="K32" s="6"/>
      <c r="L32" s="48">
        <v>-5775104</v>
      </c>
    </row>
    <row r="33" spans="1:12" x14ac:dyDescent="0.25">
      <c r="A33" s="23"/>
      <c r="B33" s="23"/>
      <c r="C33" s="40">
        <v>44</v>
      </c>
      <c r="D33" s="23"/>
      <c r="E33" s="40">
        <v>55</v>
      </c>
      <c r="F33" s="23"/>
      <c r="G33" s="23" t="s">
        <v>3</v>
      </c>
      <c r="H33" s="6">
        <v>-3000000</v>
      </c>
      <c r="I33" s="6"/>
      <c r="J33" s="6"/>
      <c r="K33" s="6"/>
      <c r="L33" s="6">
        <f t="shared" si="9"/>
        <v>-3000000</v>
      </c>
    </row>
    <row r="34" spans="1:12" x14ac:dyDescent="0.25">
      <c r="A34" s="23"/>
      <c r="B34" s="23"/>
      <c r="C34" s="40">
        <v>60</v>
      </c>
      <c r="D34" s="23" t="s">
        <v>14</v>
      </c>
      <c r="E34" s="40">
        <v>61</v>
      </c>
      <c r="F34" s="23"/>
      <c r="G34" s="23" t="s">
        <v>4</v>
      </c>
      <c r="H34" s="6">
        <v>-3689830</v>
      </c>
      <c r="I34" s="6"/>
      <c r="J34" s="6"/>
      <c r="K34" s="6"/>
      <c r="L34" s="6">
        <f t="shared" si="9"/>
        <v>-3689830</v>
      </c>
    </row>
    <row r="35" spans="1:12" s="24" customFormat="1" x14ac:dyDescent="0.25">
      <c r="A35" s="37" t="s">
        <v>33</v>
      </c>
      <c r="B35" s="44"/>
      <c r="C35" s="45"/>
      <c r="D35" s="44"/>
      <c r="E35" s="45"/>
      <c r="F35" s="44"/>
      <c r="G35" s="44"/>
      <c r="H35" s="39">
        <f>+SUBTOTAL(9, H36:H40)</f>
        <v>-7766580.4099999983</v>
      </c>
      <c r="I35" s="39">
        <f>+SUBTOTAL(9, I36:I40)</f>
        <v>0</v>
      </c>
      <c r="J35" s="39">
        <f t="shared" ref="J35:L35" si="10">+SUBTOTAL(9, J36:J40)</f>
        <v>0</v>
      </c>
      <c r="K35" s="39">
        <f t="shared" si="10"/>
        <v>876305.35019999999</v>
      </c>
      <c r="L35" s="39">
        <f t="shared" si="10"/>
        <v>-6890275.059799999</v>
      </c>
    </row>
    <row r="36" spans="1:12" x14ac:dyDescent="0.25">
      <c r="A36" s="23" t="s">
        <v>17</v>
      </c>
      <c r="B36" s="23" t="s">
        <v>18</v>
      </c>
      <c r="C36" s="40" t="s">
        <v>34</v>
      </c>
      <c r="D36" s="23"/>
      <c r="E36" s="40">
        <v>601</v>
      </c>
      <c r="F36" s="23"/>
      <c r="G36" s="23" t="s">
        <v>3</v>
      </c>
      <c r="H36" s="49">
        <v>-4620672.9619999994</v>
      </c>
      <c r="I36" s="6"/>
      <c r="J36" s="6"/>
      <c r="K36" s="6">
        <v>74608.080100000006</v>
      </c>
      <c r="L36" s="49">
        <f t="shared" si="6"/>
        <v>-4546064.8818999995</v>
      </c>
    </row>
    <row r="37" spans="1:12" x14ac:dyDescent="0.25">
      <c r="A37" s="23"/>
      <c r="B37" s="23"/>
      <c r="C37" s="40" t="s">
        <v>34</v>
      </c>
      <c r="D37" s="23" t="s">
        <v>31</v>
      </c>
      <c r="E37" s="40">
        <v>601</v>
      </c>
      <c r="F37" s="23" t="s">
        <v>32</v>
      </c>
      <c r="G37" s="23" t="s">
        <v>3</v>
      </c>
      <c r="H37" s="6">
        <v>-147504.23800000001</v>
      </c>
      <c r="I37" s="6"/>
      <c r="J37" s="6"/>
      <c r="K37" s="6"/>
      <c r="L37" s="6">
        <f t="shared" si="6"/>
        <v>-147504.23800000001</v>
      </c>
    </row>
    <row r="38" spans="1:12" x14ac:dyDescent="0.25">
      <c r="A38" s="23"/>
      <c r="B38" s="23"/>
      <c r="C38" s="40" t="s">
        <v>34</v>
      </c>
      <c r="D38" s="23" t="s">
        <v>26</v>
      </c>
      <c r="E38" s="40">
        <v>601</v>
      </c>
      <c r="F38" s="23" t="s">
        <v>27</v>
      </c>
      <c r="G38" s="23" t="s">
        <v>2</v>
      </c>
      <c r="H38" s="49">
        <v>-2593215.5099999998</v>
      </c>
      <c r="I38" s="6"/>
      <c r="J38" s="6"/>
      <c r="K38" s="6">
        <v>801697.27009999997</v>
      </c>
      <c r="L38" s="48">
        <f t="shared" si="6"/>
        <v>-1791518.2398999999</v>
      </c>
    </row>
    <row r="39" spans="1:12" x14ac:dyDescent="0.25">
      <c r="A39" s="23"/>
      <c r="B39" s="23"/>
      <c r="C39" s="40">
        <v>40</v>
      </c>
      <c r="D39" s="23"/>
      <c r="E39" s="40">
        <v>601</v>
      </c>
      <c r="F39" s="23"/>
      <c r="G39" s="23" t="s">
        <v>3</v>
      </c>
      <c r="H39" s="6">
        <v>-217466.39</v>
      </c>
      <c r="I39" s="6"/>
      <c r="J39" s="6"/>
      <c r="K39" s="6"/>
      <c r="L39" s="6">
        <f t="shared" si="6"/>
        <v>-217466.39</v>
      </c>
    </row>
    <row r="40" spans="1:12" x14ac:dyDescent="0.25">
      <c r="A40" s="23"/>
      <c r="B40" s="23"/>
      <c r="C40" s="40">
        <v>40</v>
      </c>
      <c r="D40" s="23"/>
      <c r="E40" s="40">
        <v>601</v>
      </c>
      <c r="F40" s="23"/>
      <c r="G40" s="23" t="s">
        <v>2</v>
      </c>
      <c r="H40" s="6">
        <v>-187721.31</v>
      </c>
      <c r="I40" s="6"/>
      <c r="J40" s="6"/>
      <c r="K40" s="6"/>
      <c r="L40" s="6">
        <f t="shared" si="6"/>
        <v>-187721.31</v>
      </c>
    </row>
    <row r="41" spans="1:12" x14ac:dyDescent="0.25">
      <c r="A41" s="2"/>
      <c r="B41" s="2"/>
      <c r="C41" s="27"/>
      <c r="D41" s="2"/>
      <c r="E41" s="2"/>
      <c r="F41" s="2"/>
      <c r="G41" s="28"/>
      <c r="H41" s="29"/>
      <c r="I41" s="29"/>
    </row>
    <row r="42" spans="1:12" s="31" customFormat="1" ht="15.95" customHeight="1" x14ac:dyDescent="0.25">
      <c r="A42" s="59" t="s">
        <v>38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1:12" s="31" customFormat="1" ht="15.9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</row>
    <row r="44" spans="1:12" x14ac:dyDescent="0.25">
      <c r="A44" s="25"/>
      <c r="B44" s="25"/>
      <c r="C44" s="25"/>
      <c r="D44" s="25"/>
      <c r="E44" s="25"/>
      <c r="F44" s="25"/>
      <c r="G44" s="25"/>
      <c r="H44" s="25"/>
      <c r="I44" s="25"/>
    </row>
  </sheetData>
  <mergeCells count="8">
    <mergeCell ref="M2:N2"/>
    <mergeCell ref="A42:L43"/>
    <mergeCell ref="A15:B15"/>
    <mergeCell ref="A18:B18"/>
    <mergeCell ref="A19:B19"/>
    <mergeCell ref="A20:B20"/>
    <mergeCell ref="A24:B24"/>
    <mergeCell ref="G2:L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headerFooter>
    <oddFooter>Lk &amp;P &amp;N-st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0A89C30C12D248B5E077AB7733426F" ma:contentTypeVersion="6" ma:contentTypeDescription="Create a new document." ma:contentTypeScope="" ma:versionID="0b17dc078b06411f2e7a0a8ab5377177">
  <xsd:schema xmlns:xsd="http://www.w3.org/2001/XMLSchema" xmlns:xs="http://www.w3.org/2001/XMLSchema" xmlns:p="http://schemas.microsoft.com/office/2006/metadata/properties" xmlns:ns2="be045eea-649c-4d17-a05a-7c9f7842cd80" xmlns:ns3="2eb7f009-70e8-448f-b81e-015ede6de033" targetNamespace="http://schemas.microsoft.com/office/2006/metadata/properties" ma:root="true" ma:fieldsID="8c2f9de84b28027bf102274a2add9498" ns2:_="" ns3:_="">
    <xsd:import namespace="be045eea-649c-4d17-a05a-7c9f7842cd80"/>
    <xsd:import namespace="2eb7f009-70e8-448f-b81e-015ede6de0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045eea-649c-4d17-a05a-7c9f7842cd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7f009-70e8-448f-b81e-015ede6de03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4BEEF1-99FF-4D31-BD87-98EE5DBE59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C4DA73-4462-451C-AC69-E8548AC4BFAF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2eb7f009-70e8-448f-b81e-015ede6de033"/>
    <ds:schemaRef ds:uri="http://purl.org/dc/dcmitype/"/>
    <ds:schemaRef ds:uri="http://schemas.microsoft.com/office/2006/documentManagement/types"/>
    <ds:schemaRef ds:uri="http://schemas.microsoft.com/office/infopath/2007/PartnerControls"/>
    <ds:schemaRef ds:uri="be045eea-649c-4d17-a05a-7c9f7842cd80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ECBFE9F-20ED-4745-867B-4F9F418C37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045eea-649c-4d17-a05a-7c9f7842cd80"/>
    <ds:schemaRef ds:uri="2eb7f009-70e8-448f-b81e-015ede6de0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Marion Peever - RIT</cp:lastModifiedBy>
  <cp:lastPrinted>2022-12-30T15:22:44Z</cp:lastPrinted>
  <dcterms:created xsi:type="dcterms:W3CDTF">2022-12-27T12:48:44Z</dcterms:created>
  <dcterms:modified xsi:type="dcterms:W3CDTF">2024-08-01T08:36:54Z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0x010100B40A89C30C12D248B5E077AB7733426F</vt:lpwstr>
  </property>
  <property fmtid="{D5CDD505-2E9C-101B-9397-08002B2CF9AE}" pid="3" name="Order">
    <vt:r8>686600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2024-06-20T16:18:56Z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e1f48c0e-3df4-4db2-a9e1-dfceebaee6fb</vt:lpwstr>
  </property>
  <property fmtid="{D5CDD505-2E9C-101B-9397-08002B2CF9AE}" pid="10" name="MSIP_Label_defa4170-0d19-0005-0004-bc88714345d2_ContentBits">
    <vt:lpwstr>0</vt:lpwstr>
  </property>
</Properties>
</file>